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8_{F57F4DD5-51EB-4E38-A512-E8B024B6F420}" xr6:coauthVersionLast="46" xr6:coauthVersionMax="46" xr10:uidLastSave="{00000000-0000-0000-0000-000000000000}"/>
  <bookViews>
    <workbookView xWindow="-120" yWindow="-120" windowWidth="20730" windowHeight="11160" xr2:uid="{FD0C0F9B-DC27-4A30-AF51-EB33B980B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H29" i="1"/>
  <c r="G30" i="1"/>
  <c r="F30" i="1"/>
  <c r="I28" i="1"/>
  <c r="H28" i="1"/>
  <c r="G28" i="1"/>
  <c r="F28" i="1"/>
  <c r="G27" i="1"/>
  <c r="G20" i="1"/>
  <c r="I27" i="1"/>
  <c r="H27" i="1"/>
  <c r="F27" i="1"/>
  <c r="I26" i="1"/>
  <c r="H26" i="1"/>
  <c r="G26" i="1"/>
  <c r="F26" i="1"/>
  <c r="I24" i="1"/>
  <c r="G24" i="1"/>
  <c r="I22" i="1"/>
  <c r="F22" i="1"/>
  <c r="I20" i="1"/>
  <c r="I15" i="1"/>
  <c r="H20" i="1"/>
  <c r="F20" i="1"/>
  <c r="I17" i="1"/>
  <c r="I16" i="1"/>
  <c r="F16" i="1"/>
  <c r="F15" i="1"/>
  <c r="I13" i="1"/>
  <c r="H13" i="1"/>
  <c r="G13" i="1"/>
  <c r="F13" i="1"/>
  <c r="I12" i="1"/>
  <c r="F12" i="1"/>
  <c r="I11" i="1"/>
  <c r="F11" i="1"/>
  <c r="I10" i="1"/>
  <c r="G10" i="1"/>
  <c r="I7" i="1"/>
  <c r="H7" i="1"/>
  <c r="G7" i="1"/>
  <c r="F7" i="1"/>
  <c r="I6" i="1"/>
  <c r="I5" i="1"/>
  <c r="F5" i="1"/>
  <c r="I4" i="1"/>
  <c r="F4" i="1"/>
  <c r="E29" i="1"/>
  <c r="C26" i="1"/>
  <c r="D26" i="1"/>
  <c r="B26" i="1"/>
  <c r="C20" i="1"/>
  <c r="D20" i="1"/>
  <c r="B20" i="1"/>
  <c r="C13" i="1"/>
  <c r="C27" i="1" s="1"/>
  <c r="C28" i="1" s="1"/>
  <c r="D13" i="1"/>
  <c r="D27" i="1" s="1"/>
  <c r="B13" i="1"/>
  <c r="B27" i="1" s="1"/>
  <c r="E10" i="1"/>
  <c r="E11" i="1"/>
  <c r="C7" i="1"/>
  <c r="D7" i="1"/>
  <c r="D28" i="1" s="1"/>
  <c r="B7" i="1"/>
  <c r="E5" i="1"/>
  <c r="E6" i="1"/>
  <c r="E4" i="1"/>
  <c r="B28" i="1" l="1"/>
  <c r="B30" i="1" s="1"/>
  <c r="C29" i="1" s="1"/>
  <c r="C30" i="1" s="1"/>
  <c r="D29" i="1" s="1"/>
  <c r="D30" i="1" s="1"/>
  <c r="E12" i="1"/>
  <c r="E13" i="1" s="1"/>
  <c r="E7" i="1"/>
  <c r="E15" i="1" l="1"/>
  <c r="E17" i="1" l="1"/>
  <c r="E16" i="1"/>
  <c r="E18" i="1" l="1"/>
  <c r="E19" i="1" l="1"/>
  <c r="E20" i="1" s="1"/>
  <c r="E22" i="1" l="1"/>
  <c r="E23" i="1" l="1"/>
  <c r="E26" i="1" s="1"/>
  <c r="E27" i="1" s="1"/>
  <c r="E28" i="1" s="1"/>
  <c r="E30" i="1" s="1"/>
</calcChain>
</file>

<file path=xl/sharedStrings.xml><?xml version="1.0" encoding="utf-8"?>
<sst xmlns="http://schemas.openxmlformats.org/spreadsheetml/2006/main" count="38" uniqueCount="32">
  <si>
    <t>Orginal Budget</t>
  </si>
  <si>
    <t>July</t>
  </si>
  <si>
    <t>August</t>
  </si>
  <si>
    <t>Sept</t>
  </si>
  <si>
    <t>Total</t>
  </si>
  <si>
    <t>Revied Budget</t>
  </si>
  <si>
    <t>PLANNED INCOME</t>
  </si>
  <si>
    <t>Emma Dunne salary</t>
  </si>
  <si>
    <t>Alex Dunne salary</t>
  </si>
  <si>
    <t>Child Benefit</t>
  </si>
  <si>
    <t>Total Income (A)</t>
  </si>
  <si>
    <t>PLANNED EXPENDITURE</t>
  </si>
  <si>
    <t>Fixed</t>
  </si>
  <si>
    <t>Mortgage</t>
  </si>
  <si>
    <t>Childcare Costs</t>
  </si>
  <si>
    <t>Insurance</t>
  </si>
  <si>
    <t>Subtotal</t>
  </si>
  <si>
    <t>Irregular</t>
  </si>
  <si>
    <t>Household Costs</t>
  </si>
  <si>
    <t>Car running Costs</t>
  </si>
  <si>
    <t>Education costs</t>
  </si>
  <si>
    <t>Light and Heat</t>
  </si>
  <si>
    <t>Telephone</t>
  </si>
  <si>
    <t>Discretionary</t>
  </si>
  <si>
    <t>Entertainment</t>
  </si>
  <si>
    <t>Presents</t>
  </si>
  <si>
    <t>Holiday</t>
  </si>
  <si>
    <t>Family celebrations</t>
  </si>
  <si>
    <t>Net Cash (A-B)</t>
  </si>
  <si>
    <t>Opening Cash</t>
  </si>
  <si>
    <t>Closing Cash</t>
  </si>
  <si>
    <t>TOTAL EXPENDITURE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</si>
</sst>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i/>
      <sz val="10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4" borderId="0" xfId="0" applyFont="1" applyFill="1" applyAlignment="1"/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1" fillId="2" borderId="0" xfId="0" applyFont="1" applyFill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3" fillId="4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2" fillId="5" borderId="0" xfId="0" applyFont="1" applyFill="1"/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2223-399F-4DBF-AC33-7C00472EF9A6}">
  <dimension ref="A1:I30"/>
  <sheetViews>
    <sheetView tabSelected="1" workbookViewId="0">
      <selection activeCell="I25" sqref="I25"/>
    </sheetView>
  </sheetViews>
  <sheetFormatPr defaultRowHeight="15" x14ac:dyDescent="0.3"/>
  <cols>
    <col min="1" max="1" width="31" style="5" customWidth="1"/>
    <col min="2" max="16384" width="9.140625" style="5"/>
  </cols>
  <sheetData>
    <row r="1" spans="1:9" ht="16.5" x14ac:dyDescent="0.35">
      <c r="A1" s="1"/>
      <c r="B1" s="2" t="s">
        <v>0</v>
      </c>
      <c r="C1" s="2"/>
      <c r="D1" s="2"/>
      <c r="E1" s="3"/>
      <c r="F1" s="4" t="s">
        <v>5</v>
      </c>
      <c r="G1" s="4"/>
      <c r="H1" s="4"/>
      <c r="I1" s="4"/>
    </row>
    <row r="2" spans="1:9" ht="16.5" x14ac:dyDescent="0.35">
      <c r="A2" s="6"/>
      <c r="B2" s="7" t="s">
        <v>1</v>
      </c>
      <c r="C2" s="7" t="s">
        <v>2</v>
      </c>
      <c r="D2" s="7" t="s">
        <v>3</v>
      </c>
      <c r="E2" s="8" t="s">
        <v>4</v>
      </c>
      <c r="F2" s="7" t="s">
        <v>1</v>
      </c>
      <c r="G2" s="7" t="s">
        <v>2</v>
      </c>
      <c r="H2" s="7" t="s">
        <v>3</v>
      </c>
      <c r="I2" s="7" t="s">
        <v>4</v>
      </c>
    </row>
    <row r="3" spans="1:9" ht="16.5" x14ac:dyDescent="0.35">
      <c r="A3" s="9" t="s">
        <v>6</v>
      </c>
      <c r="B3" s="10"/>
      <c r="C3" s="10"/>
      <c r="D3" s="10"/>
      <c r="E3" s="11"/>
      <c r="F3" s="10"/>
      <c r="G3" s="10"/>
      <c r="H3" s="10"/>
      <c r="I3" s="10"/>
    </row>
    <row r="4" spans="1:9" x14ac:dyDescent="0.3">
      <c r="A4" s="6" t="s">
        <v>8</v>
      </c>
      <c r="B4" s="10">
        <v>3000</v>
      </c>
      <c r="C4" s="10">
        <v>3000</v>
      </c>
      <c r="D4" s="10">
        <v>3000</v>
      </c>
      <c r="E4" s="11">
        <f>SUM(B4:D4)</f>
        <v>9000</v>
      </c>
      <c r="F4" s="10">
        <f>48000/12</f>
        <v>4000</v>
      </c>
      <c r="G4" s="10">
        <v>4000</v>
      </c>
      <c r="H4" s="10">
        <v>4000</v>
      </c>
      <c r="I4" s="10">
        <f>4000+4000+4000</f>
        <v>12000</v>
      </c>
    </row>
    <row r="5" spans="1:9" x14ac:dyDescent="0.3">
      <c r="A5" s="6" t="s">
        <v>7</v>
      </c>
      <c r="B5" s="10">
        <v>2600</v>
      </c>
      <c r="C5" s="10">
        <v>2600</v>
      </c>
      <c r="D5" s="10">
        <v>2600</v>
      </c>
      <c r="E5" s="11">
        <f t="shared" ref="E5:E25" si="0">SUM(B5:D5)</f>
        <v>7800</v>
      </c>
      <c r="F5" s="10">
        <f>2600*0.5</f>
        <v>1300</v>
      </c>
      <c r="G5" s="10">
        <v>1300</v>
      </c>
      <c r="H5" s="10">
        <v>1300</v>
      </c>
      <c r="I5" s="10">
        <f>1300+1300+1300</f>
        <v>3900</v>
      </c>
    </row>
    <row r="6" spans="1:9" x14ac:dyDescent="0.3">
      <c r="A6" s="6" t="s">
        <v>9</v>
      </c>
      <c r="B6" s="10">
        <v>560</v>
      </c>
      <c r="C6" s="10">
        <v>560</v>
      </c>
      <c r="D6" s="10">
        <v>560</v>
      </c>
      <c r="E6" s="11">
        <f t="shared" si="0"/>
        <v>1680</v>
      </c>
      <c r="F6" s="10">
        <v>560</v>
      </c>
      <c r="G6" s="10">
        <v>560</v>
      </c>
      <c r="H6" s="10">
        <v>560</v>
      </c>
      <c r="I6" s="10">
        <f>560+560+560</f>
        <v>1680</v>
      </c>
    </row>
    <row r="7" spans="1:9" ht="17.25" thickBot="1" x14ac:dyDescent="0.4">
      <c r="A7" s="9" t="s">
        <v>10</v>
      </c>
      <c r="B7" s="12">
        <f>SUM(B4:B6)</f>
        <v>6160</v>
      </c>
      <c r="C7" s="12">
        <f t="shared" ref="C7:D7" si="1">SUM(C4:C6)</f>
        <v>6160</v>
      </c>
      <c r="D7" s="12">
        <f t="shared" si="1"/>
        <v>6160</v>
      </c>
      <c r="E7" s="13">
        <f t="shared" si="0"/>
        <v>18480</v>
      </c>
      <c r="F7" s="12">
        <f>4000+1300+560</f>
        <v>5860</v>
      </c>
      <c r="G7" s="12">
        <f>4000+1300+560</f>
        <v>5860</v>
      </c>
      <c r="H7" s="12">
        <f>4000+1300+560</f>
        <v>5860</v>
      </c>
      <c r="I7" s="12">
        <f>12000+3900+1680</f>
        <v>17580</v>
      </c>
    </row>
    <row r="8" spans="1:9" ht="17.25" thickTop="1" x14ac:dyDescent="0.35">
      <c r="A8" s="9" t="s">
        <v>11</v>
      </c>
      <c r="B8" s="10"/>
      <c r="C8" s="10"/>
      <c r="D8" s="10"/>
      <c r="E8" s="11"/>
      <c r="F8" s="10"/>
      <c r="G8" s="10"/>
      <c r="H8" s="10"/>
      <c r="I8" s="10"/>
    </row>
    <row r="9" spans="1:9" ht="16.5" x14ac:dyDescent="0.35">
      <c r="A9" s="9" t="s">
        <v>12</v>
      </c>
      <c r="B9" s="10"/>
      <c r="C9" s="10"/>
      <c r="D9" s="10"/>
      <c r="E9" s="11"/>
      <c r="F9" s="10"/>
      <c r="G9" s="10"/>
      <c r="H9" s="10"/>
      <c r="I9" s="10"/>
    </row>
    <row r="10" spans="1:9" x14ac:dyDescent="0.3">
      <c r="A10" s="6" t="s">
        <v>13</v>
      </c>
      <c r="B10" s="10">
        <v>1200</v>
      </c>
      <c r="C10" s="10">
        <v>1200</v>
      </c>
      <c r="D10" s="10">
        <v>1200</v>
      </c>
      <c r="E10" s="11">
        <f t="shared" si="0"/>
        <v>3600</v>
      </c>
      <c r="F10" s="10">
        <v>1200</v>
      </c>
      <c r="G10" s="10">
        <f>1200-60</f>
        <v>1140</v>
      </c>
      <c r="H10" s="10">
        <v>1140</v>
      </c>
      <c r="I10" s="10">
        <f>1200+1140+1140</f>
        <v>3480</v>
      </c>
    </row>
    <row r="11" spans="1:9" x14ac:dyDescent="0.3">
      <c r="A11" s="6" t="s">
        <v>14</v>
      </c>
      <c r="B11" s="10">
        <v>1100</v>
      </c>
      <c r="C11" s="10">
        <v>1100</v>
      </c>
      <c r="D11" s="10">
        <v>1100</v>
      </c>
      <c r="E11" s="11">
        <f t="shared" si="0"/>
        <v>3300</v>
      </c>
      <c r="F11" s="10">
        <f>1100-660</f>
        <v>440</v>
      </c>
      <c r="G11" s="10">
        <v>440</v>
      </c>
      <c r="H11" s="10">
        <v>440</v>
      </c>
      <c r="I11" s="10">
        <f>440*3</f>
        <v>1320</v>
      </c>
    </row>
    <row r="12" spans="1:9" x14ac:dyDescent="0.3">
      <c r="A12" s="6" t="s">
        <v>15</v>
      </c>
      <c r="B12" s="10">
        <v>60</v>
      </c>
      <c r="C12" s="10">
        <v>60</v>
      </c>
      <c r="D12" s="10">
        <v>60</v>
      </c>
      <c r="E12" s="11">
        <f t="shared" si="0"/>
        <v>180</v>
      </c>
      <c r="F12" s="10">
        <f>960/12</f>
        <v>80</v>
      </c>
      <c r="G12" s="10">
        <v>80</v>
      </c>
      <c r="H12" s="10">
        <v>80</v>
      </c>
      <c r="I12" s="10">
        <f>80*3</f>
        <v>240</v>
      </c>
    </row>
    <row r="13" spans="1:9" ht="17.25" thickBot="1" x14ac:dyDescent="0.4">
      <c r="A13" s="14" t="s">
        <v>16</v>
      </c>
      <c r="B13" s="12">
        <f>SUM(B9:B12)</f>
        <v>2360</v>
      </c>
      <c r="C13" s="12">
        <f t="shared" ref="C13:E13" si="2">SUM(C9:C12)</f>
        <v>2360</v>
      </c>
      <c r="D13" s="12">
        <f t="shared" si="2"/>
        <v>2360</v>
      </c>
      <c r="E13" s="13">
        <f t="shared" si="2"/>
        <v>7080</v>
      </c>
      <c r="F13" s="12">
        <f>1200+440+80</f>
        <v>1720</v>
      </c>
      <c r="G13" s="12">
        <f>1140+440+80</f>
        <v>1660</v>
      </c>
      <c r="H13" s="12">
        <f>1140+440+80</f>
        <v>1660</v>
      </c>
      <c r="I13" s="12">
        <f>3480+1320+240</f>
        <v>5040</v>
      </c>
    </row>
    <row r="14" spans="1:9" ht="17.25" thickTop="1" x14ac:dyDescent="0.35">
      <c r="A14" s="9" t="s">
        <v>17</v>
      </c>
      <c r="B14" s="10"/>
      <c r="C14" s="10"/>
      <c r="D14" s="10"/>
      <c r="E14" s="11"/>
      <c r="F14" s="10"/>
      <c r="G14" s="10"/>
      <c r="H14" s="10"/>
      <c r="I14" s="10"/>
    </row>
    <row r="15" spans="1:9" x14ac:dyDescent="0.3">
      <c r="A15" s="6" t="s">
        <v>18</v>
      </c>
      <c r="B15" s="10">
        <v>1600</v>
      </c>
      <c r="C15" s="10">
        <v>1600</v>
      </c>
      <c r="D15" s="10">
        <v>1600</v>
      </c>
      <c r="E15" s="11">
        <f t="shared" si="0"/>
        <v>4800</v>
      </c>
      <c r="F15" s="10">
        <f>1600+240</f>
        <v>1840</v>
      </c>
      <c r="G15" s="10">
        <v>1840</v>
      </c>
      <c r="H15" s="10">
        <v>1840</v>
      </c>
      <c r="I15" s="10">
        <f>1840*3</f>
        <v>5520</v>
      </c>
    </row>
    <row r="16" spans="1:9" x14ac:dyDescent="0.3">
      <c r="A16" s="6" t="s">
        <v>19</v>
      </c>
      <c r="B16" s="10">
        <v>130</v>
      </c>
      <c r="C16" s="10">
        <v>130</v>
      </c>
      <c r="D16" s="10">
        <v>130</v>
      </c>
      <c r="E16" s="11">
        <f t="shared" si="0"/>
        <v>390</v>
      </c>
      <c r="F16" s="10">
        <f>130+55</f>
        <v>185</v>
      </c>
      <c r="G16" s="10">
        <v>185</v>
      </c>
      <c r="H16" s="10">
        <v>185</v>
      </c>
      <c r="I16" s="10">
        <f>185*3</f>
        <v>555</v>
      </c>
    </row>
    <row r="17" spans="1:9" x14ac:dyDescent="0.3">
      <c r="A17" s="6" t="s">
        <v>20</v>
      </c>
      <c r="B17" s="10"/>
      <c r="C17" s="10">
        <v>470</v>
      </c>
      <c r="D17" s="10"/>
      <c r="E17" s="11">
        <f t="shared" si="0"/>
        <v>470</v>
      </c>
      <c r="F17" s="10"/>
      <c r="G17" s="10">
        <v>470</v>
      </c>
      <c r="H17" s="10">
        <v>1500</v>
      </c>
      <c r="I17" s="10">
        <f>470+1500</f>
        <v>1970</v>
      </c>
    </row>
    <row r="18" spans="1:9" x14ac:dyDescent="0.3">
      <c r="A18" s="6" t="s">
        <v>22</v>
      </c>
      <c r="B18" s="10">
        <v>115</v>
      </c>
      <c r="C18" s="10">
        <v>60</v>
      </c>
      <c r="D18" s="10">
        <v>115</v>
      </c>
      <c r="E18" s="11">
        <f t="shared" si="0"/>
        <v>290</v>
      </c>
      <c r="F18" s="10">
        <v>115</v>
      </c>
      <c r="G18" s="10">
        <v>60</v>
      </c>
      <c r="H18" s="10">
        <v>115</v>
      </c>
      <c r="I18" s="10">
        <v>290</v>
      </c>
    </row>
    <row r="19" spans="1:9" x14ac:dyDescent="0.3">
      <c r="A19" s="6" t="s">
        <v>21</v>
      </c>
      <c r="B19" s="10">
        <v>190</v>
      </c>
      <c r="C19" s="10"/>
      <c r="D19" s="10">
        <v>120</v>
      </c>
      <c r="E19" s="11">
        <f t="shared" si="0"/>
        <v>310</v>
      </c>
      <c r="F19" s="10">
        <v>190</v>
      </c>
      <c r="G19" s="10"/>
      <c r="H19" s="10">
        <v>120</v>
      </c>
      <c r="I19" s="10">
        <v>310</v>
      </c>
    </row>
    <row r="20" spans="1:9" ht="17.25" thickBot="1" x14ac:dyDescent="0.4">
      <c r="A20" s="14" t="s">
        <v>16</v>
      </c>
      <c r="B20" s="12">
        <f>SUM(B15:B19)</f>
        <v>2035</v>
      </c>
      <c r="C20" s="12">
        <f t="shared" ref="C20:E20" si="3">SUM(C15:C19)</f>
        <v>2260</v>
      </c>
      <c r="D20" s="12">
        <f t="shared" si="3"/>
        <v>1965</v>
      </c>
      <c r="E20" s="13">
        <f t="shared" si="3"/>
        <v>6260</v>
      </c>
      <c r="F20" s="12">
        <f>1840+185+115+190</f>
        <v>2330</v>
      </c>
      <c r="G20" s="12">
        <f>1840+185+470+60</f>
        <v>2555</v>
      </c>
      <c r="H20" s="12">
        <f>1840+185+1500+115+120</f>
        <v>3760</v>
      </c>
      <c r="I20" s="12">
        <f>5520+555+1970+290+310</f>
        <v>8645</v>
      </c>
    </row>
    <row r="21" spans="1:9" ht="17.25" thickTop="1" x14ac:dyDescent="0.35">
      <c r="A21" s="9" t="s">
        <v>23</v>
      </c>
      <c r="B21" s="10"/>
      <c r="C21" s="10"/>
      <c r="D21" s="10"/>
      <c r="E21" s="11"/>
      <c r="F21" s="10"/>
      <c r="G21" s="10"/>
      <c r="H21" s="10"/>
      <c r="I21" s="10"/>
    </row>
    <row r="22" spans="1:9" x14ac:dyDescent="0.3">
      <c r="A22" s="6" t="s">
        <v>24</v>
      </c>
      <c r="B22" s="10">
        <v>600</v>
      </c>
      <c r="C22" s="10">
        <v>600</v>
      </c>
      <c r="D22" s="10">
        <v>600</v>
      </c>
      <c r="E22" s="11">
        <f t="shared" si="0"/>
        <v>1800</v>
      </c>
      <c r="F22" s="10">
        <f>600+150</f>
        <v>750</v>
      </c>
      <c r="G22" s="10">
        <v>750</v>
      </c>
      <c r="H22" s="10">
        <v>750</v>
      </c>
      <c r="I22" s="10">
        <f>750*3</f>
        <v>2250</v>
      </c>
    </row>
    <row r="23" spans="1:9" x14ac:dyDescent="0.3">
      <c r="A23" s="6" t="s">
        <v>25</v>
      </c>
      <c r="B23" s="10"/>
      <c r="C23" s="10">
        <v>75</v>
      </c>
      <c r="D23" s="10"/>
      <c r="E23" s="11">
        <f t="shared" si="0"/>
        <v>75</v>
      </c>
      <c r="F23" s="10"/>
      <c r="G23" s="10">
        <v>75</v>
      </c>
      <c r="H23" s="10"/>
      <c r="I23" s="10">
        <v>75</v>
      </c>
    </row>
    <row r="24" spans="1:9" x14ac:dyDescent="0.3">
      <c r="A24" s="6" t="s">
        <v>26</v>
      </c>
      <c r="B24" s="10"/>
      <c r="C24" s="10"/>
      <c r="D24" s="10"/>
      <c r="E24" s="11"/>
      <c r="F24" s="10">
        <v>800</v>
      </c>
      <c r="G24" s="10">
        <f>2600-800</f>
        <v>1800</v>
      </c>
      <c r="H24" s="10"/>
      <c r="I24" s="10">
        <f>800+1800</f>
        <v>2600</v>
      </c>
    </row>
    <row r="25" spans="1:9" x14ac:dyDescent="0.3">
      <c r="A25" s="6" t="s">
        <v>27</v>
      </c>
      <c r="B25" s="10"/>
      <c r="C25" s="10"/>
      <c r="D25" s="10"/>
      <c r="E25" s="11"/>
      <c r="F25" s="10"/>
      <c r="G25" s="10"/>
      <c r="H25" s="10">
        <v>900</v>
      </c>
      <c r="I25" s="10">
        <v>900</v>
      </c>
    </row>
    <row r="26" spans="1:9" ht="17.25" thickBot="1" x14ac:dyDescent="0.4">
      <c r="A26" s="14" t="s">
        <v>16</v>
      </c>
      <c r="B26" s="12">
        <f>SUM(B22:B25)</f>
        <v>600</v>
      </c>
      <c r="C26" s="12">
        <f t="shared" ref="C26:E26" si="4">SUM(C22:C25)</f>
        <v>675</v>
      </c>
      <c r="D26" s="12">
        <f t="shared" si="4"/>
        <v>600</v>
      </c>
      <c r="E26" s="13">
        <f t="shared" si="4"/>
        <v>1875</v>
      </c>
      <c r="F26" s="12">
        <f>750+800</f>
        <v>1550</v>
      </c>
      <c r="G26" s="12">
        <f>750+75+1800</f>
        <v>2625</v>
      </c>
      <c r="H26" s="12">
        <f>750+900</f>
        <v>1650</v>
      </c>
      <c r="I26" s="12">
        <f>2250+75+2600+900</f>
        <v>5825</v>
      </c>
    </row>
    <row r="27" spans="1:9" ht="15.75" thickTop="1" x14ac:dyDescent="0.3">
      <c r="A27" s="6" t="s">
        <v>31</v>
      </c>
      <c r="B27" s="15">
        <f>B13+B20+B26</f>
        <v>4995</v>
      </c>
      <c r="C27" s="15">
        <f t="shared" ref="C27:E27" si="5">C13+C20+C26</f>
        <v>5295</v>
      </c>
      <c r="D27" s="15">
        <f t="shared" si="5"/>
        <v>4925</v>
      </c>
      <c r="E27" s="16">
        <f t="shared" si="5"/>
        <v>15215</v>
      </c>
      <c r="F27" s="15">
        <f>1720+2330+1550</f>
        <v>5600</v>
      </c>
      <c r="G27" s="15">
        <f>1660+2555+2625</f>
        <v>6840</v>
      </c>
      <c r="H27" s="15">
        <f>1660+3760+1650</f>
        <v>7070</v>
      </c>
      <c r="I27" s="15">
        <f>5040+8645+5825</f>
        <v>19510</v>
      </c>
    </row>
    <row r="28" spans="1:9" x14ac:dyDescent="0.3">
      <c r="A28" s="6" t="s">
        <v>28</v>
      </c>
      <c r="B28" s="15">
        <f>B7-B27</f>
        <v>1165</v>
      </c>
      <c r="C28" s="15">
        <f t="shared" ref="C28:E28" si="6">C7-C27</f>
        <v>865</v>
      </c>
      <c r="D28" s="15">
        <f t="shared" si="6"/>
        <v>1235</v>
      </c>
      <c r="E28" s="16">
        <f t="shared" si="6"/>
        <v>3265</v>
      </c>
      <c r="F28" s="15">
        <f>5860-5600</f>
        <v>260</v>
      </c>
      <c r="G28" s="15">
        <f>5860-6840</f>
        <v>-980</v>
      </c>
      <c r="H28" s="15">
        <f>5860-7070</f>
        <v>-1210</v>
      </c>
      <c r="I28" s="15">
        <f>17580-19510</f>
        <v>-1930</v>
      </c>
    </row>
    <row r="29" spans="1:9" x14ac:dyDescent="0.3">
      <c r="A29" s="6" t="s">
        <v>29</v>
      </c>
      <c r="B29" s="15">
        <v>700</v>
      </c>
      <c r="C29" s="15">
        <f>B30</f>
        <v>1865</v>
      </c>
      <c r="D29" s="15">
        <f>C30</f>
        <v>2730</v>
      </c>
      <c r="E29" s="16">
        <f>B29</f>
        <v>700</v>
      </c>
      <c r="F29" s="15">
        <v>700</v>
      </c>
      <c r="G29" s="15">
        <v>960</v>
      </c>
      <c r="H29" s="15">
        <f>-20</f>
        <v>-20</v>
      </c>
      <c r="I29" s="15">
        <v>700</v>
      </c>
    </row>
    <row r="30" spans="1:9" ht="16.5" x14ac:dyDescent="0.35">
      <c r="A30" s="6" t="s">
        <v>30</v>
      </c>
      <c r="B30" s="15">
        <f>B28+B29</f>
        <v>1865</v>
      </c>
      <c r="C30" s="15">
        <f t="shared" ref="C30:E30" si="7">C28+C29</f>
        <v>2730</v>
      </c>
      <c r="D30" s="17">
        <f t="shared" si="7"/>
        <v>3965</v>
      </c>
      <c r="E30" s="18">
        <f t="shared" si="7"/>
        <v>3965</v>
      </c>
      <c r="F30" s="15">
        <f>260+700</f>
        <v>960</v>
      </c>
      <c r="G30" s="15">
        <f>-980+960</f>
        <v>-20</v>
      </c>
      <c r="H30" s="17">
        <f>-1210+-20</f>
        <v>-1230</v>
      </c>
      <c r="I30" s="17">
        <f>-1930+700</f>
        <v>-1230</v>
      </c>
    </row>
  </sheetData>
  <mergeCells count="2">
    <mergeCell ref="B1:E1"/>
    <mergeCell ref="F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Ryan</dc:creator>
  <cp:lastModifiedBy>Jason Ryan</cp:lastModifiedBy>
  <cp:lastPrinted>2021-02-18T14:15:57Z</cp:lastPrinted>
  <dcterms:created xsi:type="dcterms:W3CDTF">2021-02-18T14:13:48Z</dcterms:created>
  <dcterms:modified xsi:type="dcterms:W3CDTF">2021-02-18T15:24:22Z</dcterms:modified>
</cp:coreProperties>
</file>